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445"/>
  </bookViews>
  <sheets>
    <sheet name="voorbeeldbedrijf" sheetId="1" r:id="rId1"/>
    <sheet name="Blad1" sheetId="2" r:id="rId2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34" i="1"/>
  <c r="E25" i="1"/>
  <c r="B30" i="1"/>
  <c r="E16" i="1"/>
  <c r="B38" i="1"/>
  <c r="F38" i="1"/>
  <c r="B29" i="1"/>
  <c r="E26" i="1"/>
  <c r="F17" i="1" l="1"/>
  <c r="F19" i="1" s="1"/>
  <c r="F33" i="1"/>
  <c r="E29" i="1"/>
  <c r="E30" i="1"/>
  <c r="F30" i="1" l="1"/>
  <c r="F40" i="1" s="1"/>
  <c r="F43" i="1" s="1"/>
  <c r="E40" i="1"/>
  <c r="F44" i="1" l="1"/>
  <c r="E42" i="1"/>
</calcChain>
</file>

<file path=xl/sharedStrings.xml><?xml version="1.0" encoding="utf-8"?>
<sst xmlns="http://schemas.openxmlformats.org/spreadsheetml/2006/main" count="83" uniqueCount="75">
  <si>
    <t>Melk</t>
  </si>
  <si>
    <t>Ha</t>
  </si>
  <si>
    <t>Totaal</t>
  </si>
  <si>
    <t>Doel</t>
  </si>
  <si>
    <t>%</t>
  </si>
  <si>
    <t>kg NH3</t>
  </si>
  <si>
    <t>werking</t>
  </si>
  <si>
    <t>berekenen</t>
  </si>
  <si>
    <t>Achter- grondinfo</t>
  </si>
  <si>
    <t>STAL EN OPSLAG</t>
  </si>
  <si>
    <t>Ammoniak emissie arme vloer</t>
  </si>
  <si>
    <t>dichte of schonere vloer</t>
  </si>
  <si>
    <t>zie RAV lijst in KLW, simuleer met KLW</t>
  </si>
  <si>
    <t xml:space="preserve">http://edepot.wur.nl/296259 </t>
  </si>
  <si>
    <t>Toepassen dakisolatie</t>
  </si>
  <si>
    <t>nee</t>
  </si>
  <si>
    <t>koeler in de zomer&gt;&gt; langzamer omzetting naar ammoniak</t>
  </si>
  <si>
    <t>5% reductie emissie stal en mestopslag</t>
  </si>
  <si>
    <t xml:space="preserve">http://agriconnect.nl/system/files/documenten/boek/m-a-s20_dakisolatie_aanpassing_naar_rc-waarde_14-11-2014_def.pdf </t>
  </si>
  <si>
    <t xml:space="preserve">ACNV (auto gecontroleerde nat.vent.) </t>
  </si>
  <si>
    <t>Minder ventilatie bij hoge temp (combi met isolatie). Bij hoge windkracht minder ventilatie &gt;&gt; lagere luchtsnelheid</t>
  </si>
  <si>
    <t>10% reductie emissie stal en mestopslag</t>
  </si>
  <si>
    <t xml:space="preserve">http://agriconnect.nl/system/files/documenten/boek/wetenschappelijke_factsheet_acnv_0.pdf </t>
  </si>
  <si>
    <t>DIER EN VOEDING</t>
  </si>
  <si>
    <t>Minder jongvee, oudere koeien</t>
  </si>
  <si>
    <t xml:space="preserve">Een duurzame koe beperkt jongvee en beperkt dus excretie N per liter melk (minder onderhoud per liter melk) </t>
  </si>
  <si>
    <t>Afname jongvee telt direct door in extretie jongveestapel en weegt als 1/3 mee in totale excretie&gt;&gt;is indicatief voor het reductiepercentage van de emissie</t>
  </si>
  <si>
    <t>Minder eiwit in rantsoen</t>
  </si>
  <si>
    <t>Minder excretie N per liter melk en minder TAN excretie</t>
  </si>
  <si>
    <t>bij RE&gt;150: 1% reductie per eenheid RE op emissie</t>
  </si>
  <si>
    <t xml:space="preserve">http://agriconnect.nl/thema/verlagen-ruw-eiwitgehalte-rantsoen </t>
  </si>
  <si>
    <t>MESTAANWENDING EN KUNSTMEST</t>
  </si>
  <si>
    <t>Ammoniak emissie arm aanwenden door verdunnen met water</t>
  </si>
  <si>
    <t>Direct effect op ammoniakemissie, indirect door hogere grasopbrengsten</t>
  </si>
  <si>
    <t>40% reductie van emissie bij aanwending</t>
  </si>
  <si>
    <t xml:space="preserve">http://agriconnect.nl/thema/mest-opslag-verdunnen-met-water </t>
  </si>
  <si>
    <t>Uitrijden onder gunstige omstandigheden+goede afstelling machines</t>
  </si>
  <si>
    <t>Direct effect op ammoniakemissie</t>
  </si>
  <si>
    <t>trek 5% van ammoniakemissie bij aanwending af</t>
  </si>
  <si>
    <t>Afzien van gebruik van ureum kunstmest</t>
  </si>
  <si>
    <t>toelichting klw pagina 41, EF 8.1</t>
  </si>
  <si>
    <t>BODEM &amp; GEWAS</t>
  </si>
  <si>
    <t xml:space="preserve">Meer beweiden </t>
  </si>
  <si>
    <t>ammoniakemissie uit weidemest is lager dan van drijfmest</t>
  </si>
  <si>
    <t xml:space="preserve">3,3 gram minder NH3 per koe per extra uur weidegang </t>
  </si>
  <si>
    <t xml:space="preserve">http://www.wageningenur.nl/nl/nieuws/Ammoniakemissie-neemt-af-door-extra-weidegang.htm </t>
  </si>
  <si>
    <t>ja</t>
  </si>
  <si>
    <t xml:space="preserve">Aantal melkkoeien </t>
  </si>
  <si>
    <t>Uren weidegang/jaar</t>
  </si>
  <si>
    <t xml:space="preserve">Jongvee per 10 melkkoeien </t>
  </si>
  <si>
    <r>
      <t>kg NH</t>
    </r>
    <r>
      <rPr>
        <b/>
        <vertAlign val="subscript"/>
        <sz val="12"/>
        <rFont val="Calibri"/>
        <family val="2"/>
        <scheme val="minor"/>
      </rPr>
      <t>3</t>
    </r>
  </si>
  <si>
    <t>Totaal ha gerelateerd</t>
  </si>
  <si>
    <t>Totaal melk gerelateerd</t>
  </si>
  <si>
    <r>
      <t>NH</t>
    </r>
    <r>
      <rPr>
        <vertAlign val="subscript"/>
        <sz val="10"/>
        <color theme="1"/>
        <rFont val="Calibri"/>
        <family val="2"/>
        <scheme val="minor"/>
      </rPr>
      <t xml:space="preserve">3 </t>
    </r>
    <r>
      <rPr>
        <sz val="14"/>
        <color theme="1"/>
        <rFont val="Calibri"/>
        <family val="2"/>
        <scheme val="minor"/>
      </rPr>
      <t>stal en opslag totaal</t>
    </r>
  </si>
  <si>
    <r>
      <t>NH</t>
    </r>
    <r>
      <rPr>
        <vertAlign val="subscript"/>
        <sz val="10"/>
        <color theme="1"/>
        <rFont val="Calibri"/>
        <family val="2"/>
        <scheme val="minor"/>
      </rPr>
      <t xml:space="preserve">3 </t>
    </r>
    <r>
      <rPr>
        <sz val="14"/>
        <color theme="1"/>
        <rFont val="Calibri"/>
        <family val="2"/>
        <scheme val="minor"/>
      </rPr>
      <t>mestaanwending totaal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</si>
  <si>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kunstmest totaal</t>
    </r>
  </si>
  <si>
    <r>
      <t>NH</t>
    </r>
    <r>
      <rPr>
        <vertAlign val="subscript"/>
        <sz val="10"/>
        <color theme="1"/>
        <rFont val="Calibri"/>
        <family val="2"/>
        <scheme val="minor"/>
      </rPr>
      <t xml:space="preserve">3 </t>
    </r>
    <r>
      <rPr>
        <sz val="14"/>
        <color theme="1"/>
        <rFont val="Calibri"/>
        <family val="2"/>
        <scheme val="minor"/>
      </rPr>
      <t>beweiding totaal</t>
    </r>
  </si>
  <si>
    <r>
      <t>NH</t>
    </r>
    <r>
      <rPr>
        <vertAlign val="subscript"/>
        <sz val="10"/>
        <color theme="1"/>
        <rFont val="Calibri"/>
        <family val="2"/>
        <scheme val="minor"/>
      </rPr>
      <t xml:space="preserve">3 </t>
    </r>
    <r>
      <rPr>
        <sz val="14"/>
        <color theme="1"/>
        <rFont val="Calibri"/>
        <family val="2"/>
        <scheme val="minor"/>
      </rPr>
      <t>gewasresten totaal</t>
    </r>
  </si>
  <si>
    <t>Bedrijf: Voorbeeld</t>
  </si>
  <si>
    <t>Bedrijfsgegevens</t>
  </si>
  <si>
    <t>Huidig</t>
  </si>
  <si>
    <t>Percentage reductie bedrijf</t>
  </si>
  <si>
    <t>Gram eiwit in het rantsoen</t>
  </si>
  <si>
    <t>gele cellen invullen</t>
  </si>
  <si>
    <r>
      <t>NH</t>
    </r>
    <r>
      <rPr>
        <b/>
        <vertAlign val="subscript"/>
        <sz val="16"/>
        <rFont val="Calibri"/>
        <family val="2"/>
        <scheme val="minor"/>
      </rPr>
      <t>3</t>
    </r>
    <r>
      <rPr>
        <b/>
        <sz val="16"/>
        <rFont val="Calibri"/>
        <family val="2"/>
        <scheme val="minor"/>
      </rPr>
      <t xml:space="preserve"> emissie</t>
    </r>
  </si>
  <si>
    <r>
      <t>NH</t>
    </r>
    <r>
      <rPr>
        <b/>
        <vertAlign val="subscript"/>
        <sz val="16"/>
        <rFont val="Calibri"/>
        <family val="2"/>
        <scheme val="minor"/>
      </rPr>
      <t>3</t>
    </r>
    <r>
      <rPr>
        <b/>
        <sz val="16"/>
        <rFont val="Calibri"/>
        <family val="2"/>
        <scheme val="minor"/>
      </rPr>
      <t xml:space="preserve"> reductie</t>
    </r>
  </si>
  <si>
    <t>Percentage reductie grond-gerelateerd</t>
  </si>
  <si>
    <t>Percentage reductie melk-gerelateerd</t>
  </si>
  <si>
    <t xml:space="preserve">Totaal bedrijf </t>
  </si>
  <si>
    <t>kosten / baten</t>
  </si>
  <si>
    <t>kosten investering =&gt; op jaarbasis (rente, afschrijving, onderhoud)</t>
  </si>
  <si>
    <t>Per stuks jongvee zijn kosten tussen € 1.000 en € 1.500
Bij 0,2 per 10 melkkoeien minder is dat bij 121 melkkoeien: 121 x 0,2/10 x 1500 = € 3,630</t>
  </si>
  <si>
    <t xml:space="preserve">Minder aankoop van kunstmest is € 0,75 - € 1 per kg N; 
583 kg NH3 = 583/ 6,25 = 93 kg stikstof 
En een hogere grasopbrengst van 10%?? </t>
  </si>
  <si>
    <t>Zie boven</t>
  </si>
  <si>
    <t>€ op basis van eiwitprijs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</si>
</sst>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[Red]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/>
    <xf numFmtId="164" fontId="3" fillId="0" borderId="0" xfId="1" applyNumberFormat="1" applyFont="1" applyBorder="1"/>
    <xf numFmtId="164" fontId="0" fillId="0" borderId="0" xfId="1" applyNumberFormat="1" applyFont="1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9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3" borderId="0" xfId="0" applyFont="1" applyFill="1" applyBorder="1" applyAlignment="1">
      <alignment vertical="center"/>
    </xf>
    <xf numFmtId="0" fontId="0" fillId="0" borderId="0" xfId="0" applyAlignment="1"/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10" fillId="4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1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vertical="center"/>
    </xf>
    <xf numFmtId="9" fontId="11" fillId="0" borderId="1" xfId="2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vertical="center"/>
    </xf>
    <xf numFmtId="1" fontId="11" fillId="0" borderId="1" xfId="2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1" fontId="11" fillId="0" borderId="1" xfId="0" applyNumberFormat="1" applyFont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vertical="center"/>
    </xf>
    <xf numFmtId="165" fontId="0" fillId="6" borderId="1" xfId="0" applyNumberForma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right" vertical="center" shrinkToFit="1"/>
    </xf>
    <xf numFmtId="0" fontId="11" fillId="2" borderId="1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164" fontId="14" fillId="0" borderId="1" xfId="1" applyNumberFormat="1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64" fontId="10" fillId="4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 shrinkToFit="1"/>
    </xf>
    <xf numFmtId="164" fontId="0" fillId="0" borderId="7" xfId="1" applyNumberFormat="1" applyFont="1" applyBorder="1" applyAlignment="1">
      <alignment horizontal="center"/>
    </xf>
    <xf numFmtId="164" fontId="12" fillId="0" borderId="7" xfId="3" applyNumberFormat="1" applyBorder="1" applyAlignment="1">
      <alignment horizontal="left" vertical="center"/>
    </xf>
    <xf numFmtId="164" fontId="0" fillId="0" borderId="7" xfId="1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3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9" fillId="0" borderId="6" xfId="0" applyFont="1" applyFill="1" applyBorder="1"/>
    <xf numFmtId="0" fontId="0" fillId="0" borderId="6" xfId="0" applyBorder="1"/>
    <xf numFmtId="0" fontId="3" fillId="0" borderId="6" xfId="0" applyFont="1" applyBorder="1"/>
    <xf numFmtId="0" fontId="20" fillId="0" borderId="6" xfId="0" applyFont="1" applyBorder="1"/>
    <xf numFmtId="0" fontId="15" fillId="3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depot.wur.nl/29625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griconnect.nl/system/files/documenten/boek/m-a-s20_dakisolatie_aanpassing_naar_rc-waarde_14-11-2014_def.pdf" TargetMode="External"/><Relationship Id="rId1" Type="http://schemas.openxmlformats.org/officeDocument/2006/relationships/hyperlink" Target="http://agriconnect.nl/system/files/documenten/boek/wetenschappelijke_factsheet_acnv_0.pdf" TargetMode="External"/><Relationship Id="rId6" Type="http://schemas.openxmlformats.org/officeDocument/2006/relationships/hyperlink" Target="http://www.wageningenur.nl/nl/nieuws/Ammoniakemissie-neemt-af-door-extra-weidegang.htm" TargetMode="External"/><Relationship Id="rId5" Type="http://schemas.openxmlformats.org/officeDocument/2006/relationships/hyperlink" Target="http://agriconnect.nl/thema/mest-opslag-verdunnen-met-water" TargetMode="External"/><Relationship Id="rId4" Type="http://schemas.openxmlformats.org/officeDocument/2006/relationships/hyperlink" Target="http://agriconnect.nl/thema/verlagen-ruw-eiwitgehalte-rantso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5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39.5703125" customWidth="1"/>
    <col min="2" max="2" width="9.85546875" customWidth="1"/>
    <col min="3" max="3" width="9.7109375" customWidth="1"/>
    <col min="4" max="4" width="9.140625" style="2"/>
    <col min="5" max="5" width="10.140625" style="3" customWidth="1"/>
    <col min="6" max="6" width="10.5703125" style="3" customWidth="1"/>
    <col min="7" max="7" width="44.5703125" customWidth="1"/>
    <col min="8" max="8" width="41.85546875" customWidth="1"/>
    <col min="9" max="9" width="120.140625" style="4" customWidth="1"/>
    <col min="10" max="10" width="68" customWidth="1"/>
  </cols>
  <sheetData>
    <row r="1" spans="1:10" ht="28.5" customHeight="1" thickBot="1" x14ac:dyDescent="0.5">
      <c r="A1" s="1" t="s">
        <v>58</v>
      </c>
      <c r="C1" s="85"/>
      <c r="D1" s="86" t="s">
        <v>63</v>
      </c>
      <c r="E1" s="87"/>
    </row>
    <row r="2" spans="1:10" ht="20.100000000000001" customHeight="1" x14ac:dyDescent="0.45">
      <c r="A2" s="18"/>
    </row>
    <row r="3" spans="1:10" ht="20.100000000000001" customHeight="1" x14ac:dyDescent="0.25">
      <c r="A3" s="88" t="s">
        <v>59</v>
      </c>
      <c r="B3" s="19"/>
      <c r="C3" s="21"/>
    </row>
    <row r="4" spans="1:10" ht="20.100000000000001" customHeight="1" x14ac:dyDescent="0.25">
      <c r="A4" s="28" t="s">
        <v>47</v>
      </c>
      <c r="B4" s="81">
        <v>121</v>
      </c>
      <c r="C4" s="20"/>
    </row>
    <row r="5" spans="1:10" ht="20.100000000000001" customHeight="1" x14ac:dyDescent="0.25">
      <c r="A5" s="28" t="s">
        <v>49</v>
      </c>
      <c r="B5" s="82">
        <v>4.2</v>
      </c>
      <c r="C5" s="20"/>
    </row>
    <row r="6" spans="1:10" ht="20.100000000000001" customHeight="1" x14ac:dyDescent="0.25">
      <c r="A6" s="28" t="s">
        <v>62</v>
      </c>
      <c r="B6" s="82">
        <v>164</v>
      </c>
      <c r="C6" s="20"/>
    </row>
    <row r="7" spans="1:10" ht="20.100000000000001" customHeight="1" x14ac:dyDescent="0.25">
      <c r="A7" s="28" t="s">
        <v>48</v>
      </c>
      <c r="B7" s="81">
        <v>870</v>
      </c>
      <c r="C7" s="20"/>
      <c r="D7" s="35"/>
    </row>
    <row r="8" spans="1:10" ht="20.100000000000001" customHeight="1" x14ac:dyDescent="0.45">
      <c r="A8" s="18"/>
    </row>
    <row r="9" spans="1:10" ht="20.100000000000001" customHeight="1" x14ac:dyDescent="0.25">
      <c r="A9" s="89" t="s">
        <v>64</v>
      </c>
      <c r="B9" s="23"/>
      <c r="C9" s="23"/>
      <c r="D9" s="24"/>
      <c r="E9" s="120" t="s">
        <v>50</v>
      </c>
      <c r="F9" s="121"/>
      <c r="I9" s="5"/>
    </row>
    <row r="10" spans="1:10" ht="20.100000000000001" customHeight="1" x14ac:dyDescent="0.25">
      <c r="A10" s="33"/>
      <c r="B10" s="33"/>
      <c r="C10" s="33"/>
      <c r="D10" s="25"/>
      <c r="E10" s="26" t="s">
        <v>0</v>
      </c>
      <c r="F10" s="27" t="s">
        <v>1</v>
      </c>
      <c r="G10" s="6"/>
      <c r="I10" s="5"/>
      <c r="J10" s="6"/>
    </row>
    <row r="11" spans="1:10" ht="20.100000000000001" customHeight="1" x14ac:dyDescent="0.25">
      <c r="A11" s="28" t="s">
        <v>53</v>
      </c>
      <c r="B11" s="33"/>
      <c r="C11" s="33"/>
      <c r="D11" s="25"/>
      <c r="E11" s="83">
        <v>1544</v>
      </c>
      <c r="F11" s="27"/>
      <c r="G11" s="6"/>
      <c r="I11" s="5"/>
      <c r="J11" s="6"/>
    </row>
    <row r="12" spans="1:10" ht="20.100000000000001" customHeight="1" x14ac:dyDescent="0.25">
      <c r="A12" s="28" t="s">
        <v>54</v>
      </c>
      <c r="B12" s="33"/>
      <c r="C12" s="33"/>
      <c r="D12" s="25"/>
      <c r="E12" s="26"/>
      <c r="F12" s="83">
        <f>1339+327</f>
        <v>1666</v>
      </c>
      <c r="G12" s="6"/>
      <c r="I12" s="5"/>
      <c r="J12" s="6"/>
    </row>
    <row r="13" spans="1:10" ht="20.100000000000001" customHeight="1" x14ac:dyDescent="0.25">
      <c r="A13" s="28" t="s">
        <v>55</v>
      </c>
      <c r="B13" s="33"/>
      <c r="C13" s="33"/>
      <c r="D13" s="25"/>
      <c r="E13" s="26"/>
      <c r="F13" s="83">
        <f>118+186</f>
        <v>304</v>
      </c>
      <c r="G13" s="6"/>
      <c r="I13" s="5"/>
      <c r="J13" s="6"/>
    </row>
    <row r="14" spans="1:10" ht="20.100000000000001" customHeight="1" x14ac:dyDescent="0.25">
      <c r="A14" s="28" t="s">
        <v>56</v>
      </c>
      <c r="B14" s="33"/>
      <c r="C14" s="33"/>
      <c r="D14" s="25"/>
      <c r="E14" s="26"/>
      <c r="F14" s="83">
        <f>58+27</f>
        <v>85</v>
      </c>
      <c r="G14" s="6"/>
      <c r="I14" s="5"/>
      <c r="J14" s="6"/>
    </row>
    <row r="15" spans="1:10" ht="20.100000000000001" customHeight="1" x14ac:dyDescent="0.25">
      <c r="A15" s="28" t="s">
        <v>57</v>
      </c>
      <c r="B15" s="33"/>
      <c r="C15" s="33"/>
      <c r="D15" s="25"/>
      <c r="E15" s="26"/>
      <c r="F15" s="83">
        <v>20</v>
      </c>
      <c r="G15" s="6"/>
      <c r="I15" s="5"/>
      <c r="J15" s="6"/>
    </row>
    <row r="16" spans="1:10" ht="20.100000000000001" customHeight="1" x14ac:dyDescent="0.25">
      <c r="A16" s="29" t="s">
        <v>52</v>
      </c>
      <c r="B16" s="80"/>
      <c r="C16" s="33"/>
      <c r="D16" s="25"/>
      <c r="E16" s="30">
        <f>SUM(E11:E15)</f>
        <v>1544</v>
      </c>
      <c r="F16" s="27"/>
      <c r="G16" s="6"/>
      <c r="I16" s="5"/>
      <c r="J16" s="6"/>
    </row>
    <row r="17" spans="1:10" ht="20.100000000000001" customHeight="1" x14ac:dyDescent="0.25">
      <c r="A17" s="29" t="s">
        <v>51</v>
      </c>
      <c r="B17" s="33"/>
      <c r="C17" s="31"/>
      <c r="D17" s="32"/>
      <c r="E17" s="33"/>
      <c r="F17" s="30">
        <f>SUM(F11:F15)</f>
        <v>2075</v>
      </c>
      <c r="G17" s="7"/>
      <c r="H17" s="8"/>
      <c r="I17" s="9"/>
    </row>
    <row r="18" spans="1:10" ht="20.100000000000001" customHeight="1" x14ac:dyDescent="0.25">
      <c r="A18" s="11"/>
      <c r="B18" s="14"/>
      <c r="C18" s="12"/>
      <c r="D18" s="13"/>
      <c r="E18" s="14"/>
      <c r="F18" s="104"/>
      <c r="G18" s="7"/>
      <c r="H18" s="8"/>
      <c r="I18" s="9"/>
    </row>
    <row r="19" spans="1:10" ht="20.100000000000001" customHeight="1" x14ac:dyDescent="0.25">
      <c r="A19" s="11" t="s">
        <v>68</v>
      </c>
      <c r="B19" s="14"/>
      <c r="C19" s="12"/>
      <c r="D19" s="13"/>
      <c r="E19" s="14"/>
      <c r="F19" s="103">
        <f>E16+F17</f>
        <v>3619</v>
      </c>
      <c r="G19" s="7"/>
      <c r="H19" s="8"/>
      <c r="I19" s="9"/>
    </row>
    <row r="20" spans="1:10" ht="20.100000000000001" customHeight="1" x14ac:dyDescent="0.25">
      <c r="A20" s="11"/>
      <c r="B20" s="12"/>
      <c r="C20" s="12"/>
      <c r="D20" s="13"/>
      <c r="E20" s="14"/>
      <c r="F20" s="15"/>
      <c r="G20" s="10"/>
      <c r="H20" s="8"/>
      <c r="I20" s="9"/>
    </row>
    <row r="21" spans="1:10" s="16" customFormat="1" ht="20.100000000000001" customHeight="1" x14ac:dyDescent="0.25">
      <c r="A21" s="89" t="s">
        <v>65</v>
      </c>
      <c r="B21" s="37" t="s">
        <v>60</v>
      </c>
      <c r="C21" s="38" t="s">
        <v>3</v>
      </c>
      <c r="D21" s="39" t="s">
        <v>4</v>
      </c>
      <c r="E21" s="120" t="s">
        <v>5</v>
      </c>
      <c r="F21" s="121"/>
      <c r="G21" s="40" t="s">
        <v>6</v>
      </c>
      <c r="H21" s="40" t="s">
        <v>7</v>
      </c>
      <c r="I21" s="68" t="s">
        <v>8</v>
      </c>
      <c r="J21" s="117" t="s">
        <v>69</v>
      </c>
    </row>
    <row r="22" spans="1:10" s="16" customFormat="1" ht="20.100000000000001" customHeight="1" x14ac:dyDescent="0.25">
      <c r="A22" s="41"/>
      <c r="B22" s="42"/>
      <c r="C22" s="43"/>
      <c r="D22" s="27"/>
      <c r="E22" s="26" t="s">
        <v>0</v>
      </c>
      <c r="F22" s="26" t="s">
        <v>1</v>
      </c>
      <c r="G22" s="22"/>
      <c r="H22" s="22"/>
      <c r="I22" s="105"/>
      <c r="J22" s="113"/>
    </row>
    <row r="23" spans="1:10" ht="20.100000000000001" customHeight="1" x14ac:dyDescent="0.25">
      <c r="A23" s="36" t="s">
        <v>9</v>
      </c>
      <c r="B23" s="34"/>
      <c r="C23" s="34"/>
      <c r="D23" s="44"/>
      <c r="E23" s="49"/>
      <c r="F23" s="49"/>
      <c r="G23" s="45"/>
      <c r="H23" s="46"/>
      <c r="I23" s="106"/>
      <c r="J23" s="114"/>
    </row>
    <row r="24" spans="1:10" ht="20.100000000000001" customHeight="1" x14ac:dyDescent="0.25">
      <c r="A24" s="47" t="s">
        <v>10</v>
      </c>
      <c r="B24" s="48"/>
      <c r="C24" s="47"/>
      <c r="D24" s="44"/>
      <c r="E24" s="49"/>
      <c r="F24" s="49"/>
      <c r="G24" s="90" t="s">
        <v>11</v>
      </c>
      <c r="H24" s="91" t="s">
        <v>12</v>
      </c>
      <c r="I24" s="107" t="s">
        <v>13</v>
      </c>
      <c r="J24" s="118" t="s">
        <v>70</v>
      </c>
    </row>
    <row r="25" spans="1:10" ht="28.5" customHeight="1" x14ac:dyDescent="0.25">
      <c r="A25" s="47" t="s">
        <v>14</v>
      </c>
      <c r="B25" s="48"/>
      <c r="C25" s="84" t="s">
        <v>15</v>
      </c>
      <c r="D25" s="50">
        <v>0.05</v>
      </c>
      <c r="E25" s="49" t="str">
        <f>IF(C25=A54,D25*E16,"")</f>
        <v/>
      </c>
      <c r="F25" s="49"/>
      <c r="G25" s="90" t="s">
        <v>16</v>
      </c>
      <c r="H25" s="91" t="s">
        <v>17</v>
      </c>
      <c r="I25" s="107" t="s">
        <v>18</v>
      </c>
      <c r="J25" s="118" t="s">
        <v>70</v>
      </c>
    </row>
    <row r="26" spans="1:10" ht="39" customHeight="1" x14ac:dyDescent="0.25">
      <c r="A26" s="47" t="s">
        <v>19</v>
      </c>
      <c r="B26" s="48"/>
      <c r="C26" s="84" t="s">
        <v>15</v>
      </c>
      <c r="D26" s="50">
        <v>0.1</v>
      </c>
      <c r="E26" s="49" t="str">
        <f>IF(C26=A54,D26*E16,"")</f>
        <v/>
      </c>
      <c r="F26" s="49"/>
      <c r="G26" s="90" t="s">
        <v>20</v>
      </c>
      <c r="H26" s="91" t="s">
        <v>21</v>
      </c>
      <c r="I26" s="107" t="s">
        <v>22</v>
      </c>
      <c r="J26" s="118" t="s">
        <v>70</v>
      </c>
    </row>
    <row r="27" spans="1:10" ht="20.100000000000001" customHeight="1" x14ac:dyDescent="0.25">
      <c r="A27" s="47"/>
      <c r="B27" s="48"/>
      <c r="C27" s="47"/>
      <c r="D27" s="50"/>
      <c r="E27" s="49"/>
      <c r="F27" s="49"/>
      <c r="G27" s="90"/>
      <c r="H27" s="91"/>
      <c r="I27" s="107"/>
      <c r="J27" s="114"/>
    </row>
    <row r="28" spans="1:10" ht="20.100000000000001" customHeight="1" x14ac:dyDescent="0.25">
      <c r="A28" s="36" t="s">
        <v>23</v>
      </c>
      <c r="B28" s="51"/>
      <c r="C28" s="52"/>
      <c r="D28" s="44"/>
      <c r="E28" s="49"/>
      <c r="F28" s="49"/>
      <c r="G28" s="90"/>
      <c r="H28" s="91"/>
      <c r="I28" s="108"/>
      <c r="J28" s="114"/>
    </row>
    <row r="29" spans="1:10" ht="48.75" customHeight="1" x14ac:dyDescent="0.25">
      <c r="A29" s="47" t="s">
        <v>24</v>
      </c>
      <c r="B29" s="53">
        <f>B5</f>
        <v>4.2</v>
      </c>
      <c r="C29" s="84">
        <v>4</v>
      </c>
      <c r="D29" s="54"/>
      <c r="E29" s="55">
        <f>(B29-C29)/B29*1/3*E16</f>
        <v>24.507936507936527</v>
      </c>
      <c r="F29" s="55"/>
      <c r="G29" s="90" t="s">
        <v>25</v>
      </c>
      <c r="H29" s="92" t="s">
        <v>26</v>
      </c>
      <c r="I29" s="109"/>
      <c r="J29" s="119" t="s">
        <v>71</v>
      </c>
    </row>
    <row r="30" spans="1:10" ht="24.75" customHeight="1" x14ac:dyDescent="0.25">
      <c r="A30" s="47" t="s">
        <v>27</v>
      </c>
      <c r="B30" s="53">
        <f>B6</f>
        <v>164</v>
      </c>
      <c r="C30" s="84">
        <v>155</v>
      </c>
      <c r="D30" s="43"/>
      <c r="E30" s="56">
        <f>(B30-C30)/100*E16</f>
        <v>138.96</v>
      </c>
      <c r="F30" s="56">
        <f>(B30-C30)/100*F17</f>
        <v>186.75</v>
      </c>
      <c r="G30" s="90" t="s">
        <v>28</v>
      </c>
      <c r="H30" s="93" t="s">
        <v>29</v>
      </c>
      <c r="I30" s="107" t="s">
        <v>30</v>
      </c>
      <c r="J30" s="114" t="s">
        <v>74</v>
      </c>
    </row>
    <row r="31" spans="1:10" ht="20.100000000000001" customHeight="1" x14ac:dyDescent="0.25">
      <c r="A31" s="47"/>
      <c r="B31" s="53"/>
      <c r="C31" s="47"/>
      <c r="D31" s="43"/>
      <c r="E31" s="56"/>
      <c r="F31" s="56"/>
      <c r="G31" s="90"/>
      <c r="H31" s="93"/>
      <c r="I31" s="107"/>
      <c r="J31" s="114"/>
    </row>
    <row r="32" spans="1:10" s="17" customFormat="1" ht="20.100000000000001" customHeight="1" x14ac:dyDescent="0.25">
      <c r="A32" s="36" t="s">
        <v>31</v>
      </c>
      <c r="B32" s="57"/>
      <c r="C32" s="36"/>
      <c r="D32" s="58"/>
      <c r="E32" s="59"/>
      <c r="F32" s="59"/>
      <c r="G32" s="94"/>
      <c r="H32" s="95"/>
      <c r="I32" s="110"/>
      <c r="J32" s="115"/>
    </row>
    <row r="33" spans="1:10" ht="47.25" customHeight="1" x14ac:dyDescent="0.25">
      <c r="A33" s="60" t="s">
        <v>32</v>
      </c>
      <c r="B33" s="53"/>
      <c r="C33" s="84" t="s">
        <v>46</v>
      </c>
      <c r="D33" s="61">
        <v>0.4</v>
      </c>
      <c r="E33" s="34"/>
      <c r="F33" s="62">
        <f>IF(C33=A54,D33*F12-F34,"")</f>
        <v>583.10000000000014</v>
      </c>
      <c r="G33" s="92" t="s">
        <v>33</v>
      </c>
      <c r="H33" s="96" t="s">
        <v>34</v>
      </c>
      <c r="I33" s="111" t="s">
        <v>35</v>
      </c>
      <c r="J33" s="119" t="s">
        <v>72</v>
      </c>
    </row>
    <row r="34" spans="1:10" ht="47.25" customHeight="1" x14ac:dyDescent="0.25">
      <c r="A34" s="60" t="s">
        <v>36</v>
      </c>
      <c r="B34" s="53"/>
      <c r="C34" s="84" t="s">
        <v>46</v>
      </c>
      <c r="D34" s="61">
        <v>0.05</v>
      </c>
      <c r="E34" s="34"/>
      <c r="F34" s="62">
        <f>IF(C34=A54,D34*F12,"")</f>
        <v>83.300000000000011</v>
      </c>
      <c r="G34" s="92" t="s">
        <v>37</v>
      </c>
      <c r="H34" s="97" t="s">
        <v>38</v>
      </c>
      <c r="I34" s="109"/>
      <c r="J34" s="118" t="s">
        <v>73</v>
      </c>
    </row>
    <row r="35" spans="1:10" ht="20.100000000000001" customHeight="1" x14ac:dyDescent="0.25">
      <c r="A35" s="60" t="s">
        <v>39</v>
      </c>
      <c r="B35" s="53"/>
      <c r="C35" s="47"/>
      <c r="D35" s="43"/>
      <c r="E35" s="34"/>
      <c r="F35" s="34">
        <v>71</v>
      </c>
      <c r="G35" s="92" t="s">
        <v>37</v>
      </c>
      <c r="H35" s="98" t="s">
        <v>40</v>
      </c>
      <c r="I35" s="109"/>
      <c r="J35" s="114"/>
    </row>
    <row r="36" spans="1:10" ht="20.100000000000001" customHeight="1" x14ac:dyDescent="0.25">
      <c r="A36" s="60"/>
      <c r="B36" s="53"/>
      <c r="C36" s="47"/>
      <c r="D36" s="43"/>
      <c r="E36" s="34"/>
      <c r="F36" s="34"/>
      <c r="G36" s="92"/>
      <c r="H36" s="98"/>
      <c r="I36" s="109"/>
      <c r="J36" s="114"/>
    </row>
    <row r="37" spans="1:10" ht="20.100000000000001" customHeight="1" x14ac:dyDescent="0.25">
      <c r="A37" s="36" t="s">
        <v>41</v>
      </c>
      <c r="B37" s="51"/>
      <c r="C37" s="52"/>
      <c r="D37" s="43"/>
      <c r="E37" s="34"/>
      <c r="F37" s="34"/>
      <c r="G37" s="99"/>
      <c r="H37" s="100"/>
      <c r="I37" s="109"/>
      <c r="J37" s="114"/>
    </row>
    <row r="38" spans="1:10" ht="23.25" customHeight="1" x14ac:dyDescent="0.25">
      <c r="A38" s="47" t="s">
        <v>42</v>
      </c>
      <c r="B38" s="53">
        <f>B7</f>
        <v>870</v>
      </c>
      <c r="C38" s="84">
        <v>900</v>
      </c>
      <c r="D38" s="43"/>
      <c r="E38" s="34"/>
      <c r="F38" s="64">
        <f>IF(C38&gt;0,(C38-B38)*3.3*B4/1000,"")</f>
        <v>11.978999999999999</v>
      </c>
      <c r="G38" s="101" t="s">
        <v>43</v>
      </c>
      <c r="H38" s="102" t="s">
        <v>44</v>
      </c>
      <c r="I38" s="111" t="s">
        <v>45</v>
      </c>
      <c r="J38" s="114"/>
    </row>
    <row r="39" spans="1:10" ht="20.100000000000001" customHeight="1" x14ac:dyDescent="0.25">
      <c r="A39" s="31"/>
      <c r="B39" s="34"/>
      <c r="C39" s="34"/>
      <c r="D39" s="43"/>
      <c r="E39" s="34"/>
      <c r="F39" s="34"/>
      <c r="G39" s="63"/>
      <c r="H39" s="63"/>
      <c r="I39" s="109"/>
      <c r="J39" s="114"/>
    </row>
    <row r="40" spans="1:10" ht="20.100000000000001" customHeight="1" x14ac:dyDescent="0.25">
      <c r="A40" s="65" t="s">
        <v>2</v>
      </c>
      <c r="B40" s="65"/>
      <c r="C40" s="65"/>
      <c r="D40" s="66"/>
      <c r="E40" s="67">
        <f>SUM(E24:E39)</f>
        <v>163.46793650793654</v>
      </c>
      <c r="F40" s="67">
        <f>SUM(F24:F39)</f>
        <v>936.12900000000013</v>
      </c>
      <c r="G40" s="65"/>
      <c r="H40" s="65"/>
      <c r="I40" s="112"/>
      <c r="J40" s="114"/>
    </row>
    <row r="41" spans="1:10" ht="0.75" customHeight="1" x14ac:dyDescent="0.25">
      <c r="A41" s="3"/>
      <c r="B41" s="3"/>
      <c r="C41" s="3"/>
      <c r="J41" s="114"/>
    </row>
    <row r="42" spans="1:10" s="69" customFormat="1" ht="20.100000000000001" customHeight="1" x14ac:dyDescent="0.3">
      <c r="A42" s="72" t="s">
        <v>67</v>
      </c>
      <c r="B42" s="72"/>
      <c r="C42" s="72"/>
      <c r="D42" s="73"/>
      <c r="E42" s="74">
        <f>E40/E16</f>
        <v>0.1058730158730159</v>
      </c>
      <c r="F42" s="71"/>
      <c r="I42" s="70"/>
      <c r="J42" s="116"/>
    </row>
    <row r="43" spans="1:10" s="69" customFormat="1" ht="20.100000000000001" customHeight="1" x14ac:dyDescent="0.3">
      <c r="A43" s="11" t="s">
        <v>66</v>
      </c>
      <c r="B43" s="11"/>
      <c r="C43" s="11"/>
      <c r="D43" s="75"/>
      <c r="E43" s="76"/>
      <c r="F43" s="76">
        <f>F40/F17</f>
        <v>0.45114650602409645</v>
      </c>
      <c r="I43" s="70"/>
      <c r="J43" s="116"/>
    </row>
    <row r="44" spans="1:10" s="69" customFormat="1" ht="20.100000000000001" customHeight="1" x14ac:dyDescent="0.3">
      <c r="A44" s="77" t="s">
        <v>61</v>
      </c>
      <c r="B44" s="77"/>
      <c r="C44" s="77"/>
      <c r="D44" s="78"/>
      <c r="E44" s="77"/>
      <c r="F44" s="79">
        <f>(E40+F40)/(E16+F17)</f>
        <v>0.30383999350868657</v>
      </c>
      <c r="I44" s="70"/>
      <c r="J44" s="116"/>
    </row>
    <row r="54" spans="1:1" x14ac:dyDescent="0.25">
      <c r="A54" t="s">
        <v>46</v>
      </c>
    </row>
    <row r="55" spans="1:1" ht="24.75" customHeight="1" x14ac:dyDescent="0.25"/>
  </sheetData>
  <mergeCells count="2">
    <mergeCell ref="E9:F9"/>
    <mergeCell ref="E21:F21"/>
  </mergeCells>
  <hyperlinks>
    <hyperlink ref="I26" r:id="rId1"/>
    <hyperlink ref="I25" r:id="rId2"/>
    <hyperlink ref="I24" r:id="rId3"/>
    <hyperlink ref="I30" r:id="rId4"/>
    <hyperlink ref="I33" r:id="rId5"/>
    <hyperlink ref="I38" r:id="rId6"/>
  </hyperlinks>
  <pageMargins left="0.7" right="0.7" top="0.75" bottom="0.75" header="0.3" footer="0.3"/>
  <pageSetup paperSize="9" scale="52" fitToWidth="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voorbeeldbedrijf</vt:lpstr>
      <vt:lpstr>Blad1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2017-01-27T17:58:03Z</dcterms:created>
  <dcterms:modified xsi:type="dcterms:W3CDTF">2017-04-25T19:57:05Z</dcterms:modified>
</cp:coreProperties>
</file>